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075DD50E-1D16-4B5D-881E-CA89C46022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oltage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E90" i="1" s="1"/>
  <c r="D90" i="1" s="1"/>
  <c r="C89" i="1"/>
  <c r="E89" i="1" s="1"/>
  <c r="D89" i="1" s="1"/>
  <c r="E88" i="1"/>
  <c r="D88" i="1" s="1"/>
  <c r="C88" i="1"/>
  <c r="C87" i="1"/>
  <c r="E87" i="1" s="1"/>
  <c r="D87" i="1" s="1"/>
  <c r="C86" i="1"/>
  <c r="E86" i="1" s="1"/>
  <c r="D86" i="1" s="1"/>
  <c r="C85" i="1"/>
  <c r="E85" i="1" s="1"/>
  <c r="D85" i="1" s="1"/>
  <c r="E84" i="1"/>
  <c r="D84" i="1" s="1"/>
  <c r="C84" i="1"/>
  <c r="C83" i="1"/>
  <c r="E83" i="1" s="1"/>
  <c r="D83" i="1" s="1"/>
  <c r="C82" i="1"/>
  <c r="E82" i="1" s="1"/>
  <c r="D82" i="1" s="1"/>
  <c r="E81" i="1"/>
  <c r="D81" i="1" s="1"/>
  <c r="C81" i="1"/>
  <c r="C80" i="1"/>
  <c r="E80" i="1" s="1"/>
  <c r="D80" i="1" s="1"/>
  <c r="C79" i="1"/>
  <c r="E79" i="1" s="1"/>
  <c r="D79" i="1" s="1"/>
  <c r="E78" i="1"/>
  <c r="D78" i="1" s="1"/>
  <c r="C78" i="1"/>
  <c r="C77" i="1"/>
  <c r="E77" i="1" s="1"/>
  <c r="D77" i="1" s="1"/>
  <c r="C76" i="1"/>
  <c r="E76" i="1" s="1"/>
  <c r="D76" i="1" s="1"/>
  <c r="E75" i="1"/>
  <c r="D75" i="1" s="1"/>
  <c r="C75" i="1"/>
  <c r="C74" i="1"/>
  <c r="E74" i="1" s="1"/>
  <c r="D74" i="1" s="1"/>
  <c r="C73" i="1"/>
  <c r="E73" i="1" s="1"/>
  <c r="D73" i="1" s="1"/>
  <c r="E72" i="1"/>
  <c r="D72" i="1" s="1"/>
  <c r="C72" i="1"/>
  <c r="C71" i="1"/>
  <c r="E71" i="1" s="1"/>
  <c r="D71" i="1" s="1"/>
  <c r="C70" i="1"/>
  <c r="E70" i="1" s="1"/>
  <c r="D70" i="1" s="1"/>
  <c r="C69" i="1"/>
  <c r="E69" i="1" s="1"/>
  <c r="D69" i="1" s="1"/>
  <c r="C68" i="1"/>
  <c r="E68" i="1" s="1"/>
  <c r="D68" i="1" s="1"/>
  <c r="C67" i="1"/>
  <c r="E67" i="1" s="1"/>
  <c r="D67" i="1" s="1"/>
  <c r="E66" i="1"/>
  <c r="D66" i="1" s="1"/>
  <c r="C66" i="1"/>
  <c r="C65" i="1"/>
  <c r="E65" i="1" s="1"/>
  <c r="D65" i="1" s="1"/>
  <c r="C64" i="1"/>
  <c r="E64" i="1" s="1"/>
  <c r="D64" i="1" s="1"/>
  <c r="E63" i="1"/>
  <c r="D63" i="1" s="1"/>
  <c r="C63" i="1"/>
  <c r="C62" i="1"/>
  <c r="E62" i="1" s="1"/>
  <c r="D62" i="1" s="1"/>
  <c r="C61" i="1"/>
  <c r="E61" i="1" s="1"/>
  <c r="D61" i="1" s="1"/>
  <c r="E60" i="1"/>
  <c r="D60" i="1" s="1"/>
  <c r="C60" i="1"/>
  <c r="C59" i="1"/>
  <c r="E59" i="1" s="1"/>
  <c r="D59" i="1" s="1"/>
  <c r="C58" i="1"/>
  <c r="E58" i="1" s="1"/>
  <c r="D58" i="1" s="1"/>
  <c r="C57" i="1"/>
  <c r="E57" i="1" s="1"/>
  <c r="D57" i="1" s="1"/>
  <c r="C56" i="1"/>
  <c r="E56" i="1" s="1"/>
  <c r="D56" i="1" s="1"/>
  <c r="C55" i="1"/>
  <c r="E55" i="1" s="1"/>
  <c r="D55" i="1" s="1"/>
  <c r="C54" i="1"/>
  <c r="E54" i="1" s="1"/>
  <c r="D54" i="1" s="1"/>
  <c r="C53" i="1"/>
  <c r="E53" i="1" s="1"/>
  <c r="D53" i="1" s="1"/>
  <c r="C52" i="1"/>
  <c r="E52" i="1" s="1"/>
  <c r="D52" i="1" s="1"/>
  <c r="C51" i="1"/>
  <c r="E51" i="1" s="1"/>
  <c r="D51" i="1" s="1"/>
  <c r="C50" i="1"/>
  <c r="E50" i="1" s="1"/>
  <c r="D50" i="1" s="1"/>
  <c r="C49" i="1"/>
  <c r="E49" i="1" s="1"/>
  <c r="D49" i="1" s="1"/>
  <c r="C48" i="1"/>
  <c r="E48" i="1" s="1"/>
  <c r="D48" i="1" s="1"/>
  <c r="C47" i="1"/>
  <c r="E47" i="1" s="1"/>
  <c r="D47" i="1" s="1"/>
  <c r="F45" i="1"/>
  <c r="B32" i="1"/>
  <c r="C28" i="1"/>
  <c r="E28" i="1" s="1"/>
  <c r="D28" i="1" s="1"/>
  <c r="C27" i="1"/>
  <c r="E27" i="1" s="1"/>
  <c r="D27" i="1" s="1"/>
  <c r="C26" i="1"/>
  <c r="E26" i="1" s="1"/>
  <c r="D26" i="1" s="1"/>
  <c r="B26" i="1"/>
  <c r="C25" i="1"/>
  <c r="E25" i="1" s="1"/>
  <c r="D25" i="1" s="1"/>
  <c r="C24" i="1"/>
  <c r="E24" i="1" s="1"/>
  <c r="D24" i="1" s="1"/>
  <c r="B24" i="1"/>
  <c r="C23" i="1"/>
  <c r="E23" i="1" s="1"/>
  <c r="D23" i="1" s="1"/>
  <c r="B23" i="1"/>
  <c r="C22" i="1"/>
  <c r="E22" i="1" s="1"/>
  <c r="D22" i="1" s="1"/>
  <c r="C21" i="1"/>
  <c r="E21" i="1" s="1"/>
  <c r="D21" i="1" s="1"/>
  <c r="B21" i="1"/>
  <c r="C20" i="1"/>
  <c r="E20" i="1" s="1"/>
  <c r="D20" i="1" s="1"/>
  <c r="B20" i="1"/>
  <c r="C19" i="1"/>
  <c r="E19" i="1" s="1"/>
  <c r="D19" i="1" s="1"/>
  <c r="C18" i="1"/>
  <c r="E18" i="1" s="1"/>
  <c r="D18" i="1" s="1"/>
  <c r="B18" i="1"/>
  <c r="E17" i="1"/>
  <c r="D17" i="1"/>
  <c r="C17" i="1"/>
  <c r="B17" i="1"/>
  <c r="C16" i="1"/>
  <c r="E16" i="1" s="1"/>
  <c r="D16" i="1" s="1"/>
  <c r="C15" i="1"/>
  <c r="E15" i="1" s="1"/>
  <c r="D15" i="1" s="1"/>
  <c r="B15" i="1"/>
  <c r="C14" i="1"/>
  <c r="E14" i="1" s="1"/>
  <c r="D14" i="1" s="1"/>
  <c r="B14" i="1"/>
  <c r="C13" i="1"/>
  <c r="E13" i="1" s="1"/>
  <c r="D13" i="1" s="1"/>
  <c r="C12" i="1"/>
  <c r="E12" i="1" s="1"/>
  <c r="D12" i="1" s="1"/>
  <c r="B12" i="1"/>
  <c r="C11" i="1"/>
  <c r="E11" i="1" s="1"/>
  <c r="D11" i="1" s="1"/>
  <c r="B11" i="1"/>
  <c r="C10" i="1"/>
  <c r="E10" i="1" s="1"/>
  <c r="D10" i="1" s="1"/>
  <c r="C9" i="1"/>
  <c r="E9" i="1" s="1"/>
  <c r="D9" i="1" s="1"/>
  <c r="B9" i="1"/>
  <c r="C8" i="1"/>
  <c r="E8" i="1" s="1"/>
  <c r="D8" i="1" s="1"/>
  <c r="B8" i="1"/>
  <c r="C7" i="1"/>
  <c r="E7" i="1" s="1"/>
  <c r="D7" i="1" s="1"/>
  <c r="C6" i="1"/>
  <c r="E6" i="1" s="1"/>
  <c r="D6" i="1" s="1"/>
  <c r="B6" i="1"/>
  <c r="C5" i="1"/>
  <c r="E5" i="1" s="1"/>
  <c r="D5" i="1" s="1"/>
  <c r="B5" i="1"/>
  <c r="F90" i="1" l="1"/>
  <c r="B27" i="1"/>
  <c r="F55" i="1"/>
  <c r="F67" i="1"/>
  <c r="F73" i="1"/>
  <c r="F88" i="1"/>
  <c r="F49" i="1"/>
  <c r="F76" i="1"/>
  <c r="F58" i="1"/>
  <c r="F79" i="1"/>
  <c r="B7" i="1"/>
  <c r="B10" i="1"/>
  <c r="B13" i="1"/>
  <c r="B16" i="1"/>
  <c r="B19" i="1"/>
  <c r="B22" i="1"/>
  <c r="B25" i="1"/>
  <c r="B28" i="1"/>
  <c r="F64" i="1"/>
  <c r="F85" i="1"/>
  <c r="F47" i="1"/>
  <c r="F50" i="1"/>
  <c r="F53" i="1"/>
  <c r="F56" i="1"/>
  <c r="F59" i="1"/>
  <c r="F62" i="1"/>
  <c r="F65" i="1"/>
  <c r="F68" i="1"/>
  <c r="F71" i="1"/>
  <c r="F74" i="1"/>
  <c r="F77" i="1"/>
  <c r="F80" i="1"/>
  <c r="F83" i="1"/>
  <c r="F86" i="1"/>
  <c r="F89" i="1"/>
  <c r="F52" i="1"/>
  <c r="F61" i="1"/>
  <c r="F70" i="1"/>
  <c r="F82" i="1"/>
  <c r="B34" i="1"/>
  <c r="B40" i="1" s="1"/>
  <c r="F48" i="1"/>
  <c r="F51" i="1"/>
  <c r="F54" i="1"/>
  <c r="F57" i="1"/>
  <c r="F60" i="1"/>
  <c r="F63" i="1"/>
  <c r="F66" i="1"/>
  <c r="F69" i="1"/>
  <c r="F72" i="1"/>
  <c r="F75" i="1"/>
  <c r="F78" i="1"/>
  <c r="F81" i="1"/>
  <c r="F84" i="1"/>
  <c r="F87" i="1"/>
  <c r="B42" i="1" l="1"/>
  <c r="B41" i="1"/>
</calcChain>
</file>

<file path=xl/sharedStrings.xml><?xml version="1.0" encoding="utf-8"?>
<sst xmlns="http://schemas.openxmlformats.org/spreadsheetml/2006/main" count="60" uniqueCount="57">
  <si>
    <t>VOLTAGE DROP CALCULATOR</t>
  </si>
  <si>
    <t>Resistivity of Conductors</t>
  </si>
  <si>
    <t>Conducting Material</t>
  </si>
  <si>
    <t>Resistivity, ρ at 20°C (Ωm)</t>
  </si>
  <si>
    <r>
      <rPr>
        <sz val="11"/>
        <color theme="1"/>
        <rFont val="Calibri"/>
        <family val="2"/>
        <scheme val="minor"/>
      </rPr>
      <t>Conductivity, σ at 20°C (Ω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</si>
  <si>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x 10</t>
    </r>
    <r>
      <rPr>
        <vertAlign val="superscript"/>
        <sz val="11"/>
        <color theme="1"/>
        <rFont val="Calibri"/>
        <family val="2"/>
        <scheme val="minor"/>
      </rPr>
      <t>8</t>
    </r>
  </si>
  <si>
    <t>Scientific</t>
  </si>
  <si>
    <t>1/ρ</t>
  </si>
  <si>
    <t>Silver</t>
  </si>
  <si>
    <t>Copper</t>
  </si>
  <si>
    <t>Gold</t>
  </si>
  <si>
    <t>Aluminium</t>
  </si>
  <si>
    <t>Molybdenum</t>
  </si>
  <si>
    <t>Zinc</t>
  </si>
  <si>
    <t>Cobalt</t>
  </si>
  <si>
    <t>Tungsten</t>
  </si>
  <si>
    <t>Cadmium</t>
  </si>
  <si>
    <t>Nickel</t>
  </si>
  <si>
    <t>Brass</t>
  </si>
  <si>
    <t>Palladium</t>
  </si>
  <si>
    <t>Platinum</t>
  </si>
  <si>
    <t>Tin</t>
  </si>
  <si>
    <t>Iron</t>
  </si>
  <si>
    <t>Tantalum (87% Cu, 12% Mn)</t>
  </si>
  <si>
    <t>Lead</t>
  </si>
  <si>
    <t>Antimony</t>
  </si>
  <si>
    <t>Manganin (87% Cu, 12% Mn)</t>
  </si>
  <si>
    <t>Constantan (60% Cu, 40% Ni)</t>
  </si>
  <si>
    <t>Nichrome (80% Ni, 20% Cr)</t>
  </si>
  <si>
    <t>Bismuth</t>
  </si>
  <si>
    <t>Kanthal (69% Fe, 23% Cr, 6% Al, 2% Co)</t>
  </si>
  <si>
    <t>Carbon (Graphite)</t>
  </si>
  <si>
    <t>Highlighted - To Input Values</t>
  </si>
  <si>
    <t>Resistivity, ρ at 20°C (Ω m)</t>
  </si>
  <si>
    <r>
      <rPr>
        <sz val="11"/>
        <color theme="1"/>
        <rFont val="Calibri"/>
        <family val="2"/>
        <scheme val="minor"/>
      </rPr>
      <t>Cross-Sectional Area of Cable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</si>
  <si>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Resistance per unit length, R/L (Ω/km)</t>
  </si>
  <si>
    <t>Load Current (Amps)</t>
  </si>
  <si>
    <t>Distance, L (km) (one-way)</t>
  </si>
  <si>
    <t>No. of Conductors per phase</t>
  </si>
  <si>
    <t>Phase</t>
  </si>
  <si>
    <t>Single Phase AC</t>
  </si>
  <si>
    <t>Voltage Supply (V)</t>
  </si>
  <si>
    <t>Voltage Drop (V)</t>
  </si>
  <si>
    <t>% Voltage Drop (%)</t>
  </si>
  <si>
    <t>Voltage at the End of Length (V)</t>
  </si>
  <si>
    <t>AWG</t>
  </si>
  <si>
    <t>Diameter</t>
  </si>
  <si>
    <t>Area</t>
  </si>
  <si>
    <t>inch</t>
  </si>
  <si>
    <t>mm</t>
  </si>
  <si>
    <t>kcmil</t>
  </si>
  <si>
    <r>
      <rPr>
        <sz val="11"/>
        <color theme="1"/>
        <rFont val="Calibri"/>
        <family val="2"/>
        <scheme val="minor"/>
      </rP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</si>
  <si>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R/L (Ω/km)</t>
  </si>
  <si>
    <t>0000 (4/0)</t>
  </si>
  <si>
    <t>000 (3/0)</t>
  </si>
  <si>
    <t>00 (2/0)</t>
  </si>
  <si>
    <t>0 (1/0)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</si>
</sst>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[Red]\(0.00\)"/>
    <numFmt numFmtId="165" formatCode="0.0000_ "/>
    <numFmt numFmtId="166" formatCode="0.000_ "/>
    <numFmt numFmtId="167" formatCode="0.00_ 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202122"/>
      <name val="Calibri"/>
      <family val="2"/>
      <scheme val="minor"/>
    </font>
    <font>
      <sz val="10.5"/>
      <color rgb="FF202122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2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0" borderId="1" xfId="0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306291</xdr:colOff>
      <xdr:row>29</xdr:row>
      <xdr:rowOff>71718</xdr:rowOff>
    </xdr:from>
    <xdr:to>
      <xdr:col>6</xdr:col>
      <xdr:colOff>377320</xdr:colOff>
      <xdr:row>29</xdr:row>
      <xdr:rowOff>143436</xdr:rowOff>
    </xdr:to>
    <xdr:pic>
      <xdr:nvPicPr>
        <xdr:cNvPr id="7" name="Picture 6" descr="Applications of Low and High Resistivity Materials | Electrical ..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stretch>
          <a:fillRect/>
        </a:stretch>
      </xdr:blipFill>
      <xdr:spPr>
        <a:xfrm rot="10800000" flipH="1">
          <a:off x="10490197" y="5334000"/>
          <a:ext cx="71029" cy="7171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" name="Picture 2" descr="Why does resistivity not depend on length? - Quor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stretch>
          <a:fillRect/>
        </a:stretch>
      </xdr:blipFill>
      <xdr:spPr>
        <a:xfrm>
          <a:off x="15049500" y="536448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pic>
      <xdr:nvPicPr>
        <xdr:cNvPr id="5" name="Picture 4" descr="Why does resistivity not depend on length? - Quor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stretch>
          <a:fillRect/>
        </a:stretch>
      </xdr:blipFill>
      <xdr:spPr>
        <a:xfrm>
          <a:off x="18707100" y="134112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tabSelected="1" zoomScale="85" zoomScaleNormal="85" workbookViewId="0">
      <selection activeCell="E47" sqref="E47"/>
    </sheetView>
  </sheetViews>
  <sheetFormatPr defaultColWidth="8.88671875" defaultRowHeight="14.4"/>
  <cols>
    <col min="1" max="1" width="33.5546875" customWidth="1"/>
    <col min="2" max="2" width="19.44140625" style="1" customWidth="1"/>
    <col min="3" max="3" width="18.5546875" customWidth="1"/>
    <col min="4" max="4" width="16.5546875" customWidth="1"/>
    <col min="5" max="5" width="24.77734375" customWidth="1"/>
    <col min="6" max="6" width="35.44140625" customWidth="1"/>
  </cols>
  <sheetData>
    <row r="1" spans="1:5">
      <c r="A1" s="2" t="s">
        <v>0</v>
      </c>
    </row>
    <row r="2" spans="1:5">
      <c r="A2" s="3" t="s">
        <v>1</v>
      </c>
    </row>
    <row r="3" spans="1:5" ht="16.2">
      <c r="A3" s="27" t="s">
        <v>2</v>
      </c>
      <c r="B3" s="27" t="s">
        <v>3</v>
      </c>
      <c r="C3" s="27"/>
      <c r="D3" s="28" t="s">
        <v>4</v>
      </c>
      <c r="E3" s="29"/>
    </row>
    <row r="4" spans="1:5" ht="16.8" customHeight="1">
      <c r="A4" s="27"/>
      <c r="B4" s="4" t="s">
        <v>5</v>
      </c>
      <c r="C4" s="5" t="s">
        <v>6</v>
      </c>
      <c r="D4" s="4" t="s">
        <v>5</v>
      </c>
      <c r="E4" s="5" t="s">
        <v>7</v>
      </c>
    </row>
    <row r="5" spans="1:5" ht="14.4" customHeight="1">
      <c r="A5" s="6" t="s">
        <v>8</v>
      </c>
      <c r="B5" s="7">
        <f t="shared" ref="B5:B28" si="0">C5/10^-8</f>
        <v>1.6399999999999997</v>
      </c>
      <c r="C5" s="8">
        <f>1.64*10^-8</f>
        <v>1.6399999999999998E-8</v>
      </c>
      <c r="D5" s="9">
        <f t="shared" ref="D5:D28" si="1">E5/10^7</f>
        <v>6.0975609756097571</v>
      </c>
      <c r="E5" s="8">
        <f t="shared" ref="E5:E28" si="2">1/C5</f>
        <v>60975609.75609757</v>
      </c>
    </row>
    <row r="6" spans="1:5" ht="14.4" customHeight="1">
      <c r="A6" s="6" t="s">
        <v>9</v>
      </c>
      <c r="B6" s="7">
        <f t="shared" si="0"/>
        <v>1.724</v>
      </c>
      <c r="C6" s="8">
        <f>1.724*10^-8</f>
        <v>1.7240000000000001E-8</v>
      </c>
      <c r="D6" s="9">
        <f t="shared" si="1"/>
        <v>5.8004640371229694</v>
      </c>
      <c r="E6" s="8">
        <f t="shared" si="2"/>
        <v>58004640.371229693</v>
      </c>
    </row>
    <row r="7" spans="1:5" ht="14.4" customHeight="1">
      <c r="A7" s="6" t="s">
        <v>10</v>
      </c>
      <c r="B7" s="7">
        <f t="shared" si="0"/>
        <v>2.44</v>
      </c>
      <c r="C7" s="8">
        <f>2.44*10^-8</f>
        <v>2.44E-8</v>
      </c>
      <c r="D7" s="9">
        <f t="shared" si="1"/>
        <v>4.0983606557377046</v>
      </c>
      <c r="E7" s="8">
        <f t="shared" si="2"/>
        <v>40983606.557377048</v>
      </c>
    </row>
    <row r="8" spans="1:5" ht="14.4" customHeight="1">
      <c r="A8" s="6" t="s">
        <v>11</v>
      </c>
      <c r="B8" s="7">
        <f t="shared" si="0"/>
        <v>2.82</v>
      </c>
      <c r="C8" s="8">
        <f>2.82*10^-8</f>
        <v>2.8199999999999998E-8</v>
      </c>
      <c r="D8" s="9">
        <f t="shared" si="1"/>
        <v>3.5460992907801421</v>
      </c>
      <c r="E8" s="8">
        <f t="shared" si="2"/>
        <v>35460992.907801419</v>
      </c>
    </row>
    <row r="9" spans="1:5">
      <c r="A9" s="6" t="s">
        <v>12</v>
      </c>
      <c r="B9" s="7">
        <f t="shared" si="0"/>
        <v>4.9000000000000004</v>
      </c>
      <c r="C9" s="8">
        <f>4.9*10^-8</f>
        <v>4.9000000000000002E-8</v>
      </c>
      <c r="D9" s="9">
        <f t="shared" si="1"/>
        <v>2.0408163265306123</v>
      </c>
      <c r="E9" s="8">
        <f t="shared" si="2"/>
        <v>20408163.265306123</v>
      </c>
    </row>
    <row r="10" spans="1:5">
      <c r="A10" s="6" t="s">
        <v>13</v>
      </c>
      <c r="B10" s="7">
        <f t="shared" si="0"/>
        <v>5.5</v>
      </c>
      <c r="C10" s="8">
        <f>5.5*10^-8</f>
        <v>5.5000000000000003E-8</v>
      </c>
      <c r="D10" s="9">
        <f t="shared" si="1"/>
        <v>1.8181818181818179</v>
      </c>
      <c r="E10" s="8">
        <f t="shared" si="2"/>
        <v>18181818.18181818</v>
      </c>
    </row>
    <row r="11" spans="1:5">
      <c r="A11" s="6" t="s">
        <v>14</v>
      </c>
      <c r="B11" s="7">
        <f t="shared" si="0"/>
        <v>5.6</v>
      </c>
      <c r="C11" s="8">
        <f>5.6*10^-8</f>
        <v>5.5999999999999999E-8</v>
      </c>
      <c r="D11" s="9">
        <f t="shared" si="1"/>
        <v>1.7857142857142858</v>
      </c>
      <c r="E11" s="8">
        <f t="shared" si="2"/>
        <v>17857142.857142858</v>
      </c>
    </row>
    <row r="12" spans="1:5">
      <c r="A12" s="6" t="s">
        <v>15</v>
      </c>
      <c r="B12" s="7">
        <f t="shared" si="0"/>
        <v>5.6</v>
      </c>
      <c r="C12" s="8">
        <f>5.6*10^-8</f>
        <v>5.5999999999999999E-8</v>
      </c>
      <c r="D12" s="9">
        <f t="shared" si="1"/>
        <v>1.7857142857142858</v>
      </c>
      <c r="E12" s="8">
        <f t="shared" si="2"/>
        <v>17857142.857142858</v>
      </c>
    </row>
    <row r="13" spans="1:5">
      <c r="A13" s="6" t="s">
        <v>16</v>
      </c>
      <c r="B13" s="7">
        <f t="shared" si="0"/>
        <v>6.0000000000000009</v>
      </c>
      <c r="C13" s="8">
        <f>6*10^-8</f>
        <v>6.0000000000000008E-8</v>
      </c>
      <c r="D13" s="9">
        <f t="shared" si="1"/>
        <v>1.6666666666666665</v>
      </c>
      <c r="E13" s="8">
        <f t="shared" si="2"/>
        <v>16666666.666666664</v>
      </c>
    </row>
    <row r="14" spans="1:5">
      <c r="A14" s="6" t="s">
        <v>17</v>
      </c>
      <c r="B14" s="7">
        <f t="shared" si="0"/>
        <v>7.8</v>
      </c>
      <c r="C14" s="8">
        <f>7.8*10^-8</f>
        <v>7.7999999999999997E-8</v>
      </c>
      <c r="D14" s="9">
        <f t="shared" si="1"/>
        <v>1.2820512820512822</v>
      </c>
      <c r="E14" s="8">
        <f t="shared" si="2"/>
        <v>12820512.820512822</v>
      </c>
    </row>
    <row r="15" spans="1:5">
      <c r="A15" s="6" t="s">
        <v>18</v>
      </c>
      <c r="B15" s="7">
        <f t="shared" si="0"/>
        <v>9</v>
      </c>
      <c r="C15" s="8">
        <f>0.9*10^-7</f>
        <v>8.9999999999999999E-8</v>
      </c>
      <c r="D15" s="9">
        <f t="shared" si="1"/>
        <v>1.1111111111111112</v>
      </c>
      <c r="E15" s="8">
        <f t="shared" si="2"/>
        <v>11111111.111111112</v>
      </c>
    </row>
    <row r="16" spans="1:5">
      <c r="A16" s="6" t="s">
        <v>19</v>
      </c>
      <c r="B16" s="7">
        <f t="shared" si="0"/>
        <v>10</v>
      </c>
      <c r="C16" s="8">
        <f>10*10^-8</f>
        <v>9.9999999999999995E-8</v>
      </c>
      <c r="D16" s="9">
        <f t="shared" si="1"/>
        <v>1</v>
      </c>
      <c r="E16" s="8">
        <f t="shared" si="2"/>
        <v>10000000</v>
      </c>
    </row>
    <row r="17" spans="1:5" ht="14.4" customHeight="1">
      <c r="A17" s="6" t="s">
        <v>20</v>
      </c>
      <c r="B17" s="7">
        <f t="shared" si="0"/>
        <v>10.9</v>
      </c>
      <c r="C17" s="8">
        <f>10.9*10^-8</f>
        <v>1.0900000000000001E-7</v>
      </c>
      <c r="D17" s="9">
        <f t="shared" si="1"/>
        <v>0.9174311926605504</v>
      </c>
      <c r="E17" s="8">
        <f t="shared" si="2"/>
        <v>9174311.926605504</v>
      </c>
    </row>
    <row r="18" spans="1:5">
      <c r="A18" s="6" t="s">
        <v>21</v>
      </c>
      <c r="B18" s="7">
        <f t="shared" si="0"/>
        <v>11</v>
      </c>
      <c r="C18" s="8">
        <f>11*10^-8</f>
        <v>1.1000000000000001E-7</v>
      </c>
      <c r="D18" s="9">
        <f t="shared" si="1"/>
        <v>0.90909090909090895</v>
      </c>
      <c r="E18" s="8">
        <f t="shared" si="2"/>
        <v>9090909.0909090899</v>
      </c>
    </row>
    <row r="19" spans="1:5" ht="14.4" customHeight="1">
      <c r="A19" s="6" t="s">
        <v>22</v>
      </c>
      <c r="B19" s="7">
        <f t="shared" si="0"/>
        <v>12.000000000000002</v>
      </c>
      <c r="C19" s="8">
        <f>12*10^-8</f>
        <v>1.2000000000000002E-7</v>
      </c>
      <c r="D19" s="9">
        <f t="shared" si="1"/>
        <v>0.83333333333333326</v>
      </c>
      <c r="E19" s="8">
        <f t="shared" si="2"/>
        <v>8333333.3333333321</v>
      </c>
    </row>
    <row r="20" spans="1:5">
      <c r="A20" s="6" t="s">
        <v>23</v>
      </c>
      <c r="B20" s="7">
        <f t="shared" si="0"/>
        <v>15.5</v>
      </c>
      <c r="C20" s="8">
        <f>15.5*10^-8</f>
        <v>1.55E-7</v>
      </c>
      <c r="D20" s="9">
        <f t="shared" si="1"/>
        <v>0.64516129032258063</v>
      </c>
      <c r="E20" s="8">
        <f t="shared" si="2"/>
        <v>6451612.9032258065</v>
      </c>
    </row>
    <row r="21" spans="1:5" ht="14.4" customHeight="1">
      <c r="A21" s="6" t="s">
        <v>24</v>
      </c>
      <c r="B21" s="7">
        <f t="shared" si="0"/>
        <v>18.999999999999996</v>
      </c>
      <c r="C21" s="8">
        <f>1.9*10^-7</f>
        <v>1.8999999999999998E-7</v>
      </c>
      <c r="D21" s="9">
        <f t="shared" si="1"/>
        <v>0.52631578947368418</v>
      </c>
      <c r="E21" s="8">
        <f t="shared" si="2"/>
        <v>5263157.8947368423</v>
      </c>
    </row>
    <row r="22" spans="1:5">
      <c r="A22" s="6" t="s">
        <v>25</v>
      </c>
      <c r="B22" s="7">
        <f t="shared" si="0"/>
        <v>38.999999999999993</v>
      </c>
      <c r="C22" s="8">
        <f>3.9*10^-7</f>
        <v>3.8999999999999997E-7</v>
      </c>
      <c r="D22" s="9">
        <f t="shared" si="1"/>
        <v>0.25641025641025644</v>
      </c>
      <c r="E22" s="8">
        <f t="shared" si="2"/>
        <v>2564102.5641025645</v>
      </c>
    </row>
    <row r="23" spans="1:5" ht="14.4" customHeight="1">
      <c r="A23" s="6" t="s">
        <v>26</v>
      </c>
      <c r="B23" s="7">
        <f t="shared" si="0"/>
        <v>42</v>
      </c>
      <c r="C23" s="8">
        <f>42*10^-8</f>
        <v>4.2E-7</v>
      </c>
      <c r="D23" s="9">
        <f t="shared" si="1"/>
        <v>0.23809523809523811</v>
      </c>
      <c r="E23" s="8">
        <f t="shared" si="2"/>
        <v>2380952.3809523811</v>
      </c>
    </row>
    <row r="24" spans="1:5">
      <c r="A24" s="6" t="s">
        <v>27</v>
      </c>
      <c r="B24" s="7">
        <f t="shared" si="0"/>
        <v>48.000000000000007</v>
      </c>
      <c r="C24" s="8">
        <f>48*10^-8</f>
        <v>4.8000000000000006E-7</v>
      </c>
      <c r="D24" s="9">
        <f t="shared" si="1"/>
        <v>0.20833333333333331</v>
      </c>
      <c r="E24" s="8">
        <f t="shared" si="2"/>
        <v>2083333.333333333</v>
      </c>
    </row>
    <row r="25" spans="1:5" ht="14.4" customHeight="1">
      <c r="A25" s="6" t="s">
        <v>28</v>
      </c>
      <c r="B25" s="7">
        <f t="shared" si="0"/>
        <v>108</v>
      </c>
      <c r="C25" s="8">
        <f>108*10^-8</f>
        <v>1.08E-6</v>
      </c>
      <c r="D25" s="9">
        <f t="shared" si="1"/>
        <v>9.2592592592592587E-2</v>
      </c>
      <c r="E25" s="8">
        <f t="shared" si="2"/>
        <v>925925.92592592584</v>
      </c>
    </row>
    <row r="26" spans="1:5">
      <c r="A26" s="6" t="s">
        <v>29</v>
      </c>
      <c r="B26" s="7">
        <f t="shared" si="0"/>
        <v>130</v>
      </c>
      <c r="C26" s="8">
        <f>130*10^-8</f>
        <v>1.3E-6</v>
      </c>
      <c r="D26" s="9">
        <f t="shared" si="1"/>
        <v>7.6923076923076927E-2</v>
      </c>
      <c r="E26" s="8">
        <f t="shared" si="2"/>
        <v>769230.76923076925</v>
      </c>
    </row>
    <row r="27" spans="1:5" ht="14.4" customHeight="1">
      <c r="A27" s="6" t="s">
        <v>30</v>
      </c>
      <c r="B27" s="7">
        <f t="shared" si="0"/>
        <v>135</v>
      </c>
      <c r="C27" s="8">
        <f>135*10^-8</f>
        <v>1.35E-6</v>
      </c>
      <c r="D27" s="9">
        <f t="shared" si="1"/>
        <v>7.4074074074074084E-2</v>
      </c>
      <c r="E27" s="8">
        <f t="shared" si="2"/>
        <v>740740.74074074079</v>
      </c>
    </row>
    <row r="28" spans="1:5">
      <c r="A28" s="6" t="s">
        <v>31</v>
      </c>
      <c r="B28" s="7">
        <f t="shared" si="0"/>
        <v>1000.0000000000001</v>
      </c>
      <c r="C28" s="8">
        <f>1*10^-5</f>
        <v>1.0000000000000001E-5</v>
      </c>
      <c r="D28" s="9">
        <f t="shared" si="1"/>
        <v>9.9999999999999985E-3</v>
      </c>
      <c r="E28" s="8">
        <f t="shared" si="2"/>
        <v>99999.999999999985</v>
      </c>
    </row>
    <row r="29" spans="1:5" ht="14.4" customHeight="1"/>
    <row r="30" spans="1:5">
      <c r="A30" s="10" t="s">
        <v>32</v>
      </c>
    </row>
    <row r="31" spans="1:5">
      <c r="A31" s="11" t="s">
        <v>2</v>
      </c>
      <c r="B31" s="12" t="s">
        <v>9</v>
      </c>
    </row>
    <row r="32" spans="1:5">
      <c r="A32" s="13" t="s">
        <v>33</v>
      </c>
      <c r="B32" s="14">
        <f>VLOOKUP($B$31,$A$5:$C$18,3,0)</f>
        <v>1.7240000000000001E-8</v>
      </c>
    </row>
    <row r="33" spans="1:6" ht="16.2">
      <c r="A33" s="13" t="s">
        <v>34</v>
      </c>
      <c r="B33" s="15">
        <v>42.4</v>
      </c>
    </row>
    <row r="34" spans="1:6">
      <c r="A34" s="11" t="s">
        <v>35</v>
      </c>
      <c r="B34" s="16">
        <f>B32/(B33*10^-6)*1000</f>
        <v>0.40660377358490574</v>
      </c>
    </row>
    <row r="35" spans="1:6">
      <c r="A35" s="11" t="s">
        <v>36</v>
      </c>
      <c r="B35" s="15">
        <v>1.5</v>
      </c>
    </row>
    <row r="36" spans="1:6">
      <c r="A36" s="11" t="s">
        <v>37</v>
      </c>
      <c r="B36" s="15">
        <v>1.2</v>
      </c>
    </row>
    <row r="37" spans="1:6">
      <c r="A37" s="11" t="s">
        <v>38</v>
      </c>
      <c r="B37" s="15">
        <v>1</v>
      </c>
    </row>
    <row r="38" spans="1:6">
      <c r="A38" s="11" t="s">
        <v>39</v>
      </c>
      <c r="B38" s="15" t="s">
        <v>40</v>
      </c>
    </row>
    <row r="39" spans="1:6">
      <c r="A39" s="11" t="s">
        <v>41</v>
      </c>
      <c r="B39" s="15">
        <v>120</v>
      </c>
    </row>
    <row r="40" spans="1:6">
      <c r="A40" s="11" t="s">
        <v>42</v>
      </c>
      <c r="B40" s="17">
        <f>B35*B34*B36*IF(B38="Three Phase AC",1.732,2)/B37</f>
        <v>1.4637735849056606</v>
      </c>
    </row>
    <row r="41" spans="1:6">
      <c r="A41" s="11" t="s">
        <v>43</v>
      </c>
      <c r="B41" s="18">
        <f>B40/B39*100</f>
        <v>1.2198113207547172</v>
      </c>
    </row>
    <row r="42" spans="1:6">
      <c r="A42" s="11" t="s">
        <v>44</v>
      </c>
      <c r="B42" s="18">
        <f>B39-B40</f>
        <v>118.53622641509433</v>
      </c>
    </row>
    <row r="45" spans="1:6">
      <c r="A45" s="31" t="s">
        <v>45</v>
      </c>
      <c r="B45" s="30" t="s">
        <v>46</v>
      </c>
      <c r="C45" s="30"/>
      <c r="D45" s="30" t="s">
        <v>47</v>
      </c>
      <c r="E45" s="30"/>
      <c r="F45" s="20" t="str">
        <f>"Resistance per unit length of "&amp;B31</f>
        <v>Resistance per unit length of Copper</v>
      </c>
    </row>
    <row r="46" spans="1:6" ht="16.2">
      <c r="A46" s="32"/>
      <c r="B46" s="21" t="s">
        <v>48</v>
      </c>
      <c r="C46" s="21" t="s">
        <v>49</v>
      </c>
      <c r="D46" s="19" t="s">
        <v>50</v>
      </c>
      <c r="E46" s="4" t="s">
        <v>51</v>
      </c>
      <c r="F46" s="19" t="s">
        <v>52</v>
      </c>
    </row>
    <row r="47" spans="1:6" ht="15.6">
      <c r="A47" s="22" t="s">
        <v>53</v>
      </c>
      <c r="B47" s="23">
        <v>0.46</v>
      </c>
      <c r="C47" s="24">
        <f>B47*25.4</f>
        <v>11.683999999999999</v>
      </c>
      <c r="D47" s="25">
        <f>E47/0.5067</f>
        <v>211.60312330181665</v>
      </c>
      <c r="E47" s="25">
        <f>1/4*PI()*C47^2</f>
        <v>107.2193025770305</v>
      </c>
      <c r="F47" s="25">
        <f>$B$32/(E47*10^-6)*1000</f>
        <v>0.16079194310757727</v>
      </c>
    </row>
    <row r="48" spans="1:6" ht="15.6">
      <c r="A48" s="22" t="s">
        <v>54</v>
      </c>
      <c r="B48" s="23">
        <v>0.40960000000000002</v>
      </c>
      <c r="C48" s="24">
        <f t="shared" ref="C48:C90" si="3">B48*25.4</f>
        <v>10.403840000000001</v>
      </c>
      <c r="D48" s="25">
        <f t="shared" ref="D48:D90" si="4">E48/0.5067</f>
        <v>167.77463638512347</v>
      </c>
      <c r="E48" s="25">
        <f t="shared" ref="E48:E90" si="5">1/4*PI()*C48^2</f>
        <v>85.011408256342065</v>
      </c>
      <c r="F48" s="25">
        <f t="shared" ref="F48:F90" si="6">$B$32/(E48*10^-6)*1000</f>
        <v>0.20279631114937863</v>
      </c>
    </row>
    <row r="49" spans="1:6" ht="15.6">
      <c r="A49" s="22" t="s">
        <v>55</v>
      </c>
      <c r="B49" s="23">
        <v>0.36480000000000001</v>
      </c>
      <c r="C49" s="24">
        <f t="shared" si="3"/>
        <v>9.2659199999999995</v>
      </c>
      <c r="D49" s="25">
        <f t="shared" si="4"/>
        <v>133.08100430060205</v>
      </c>
      <c r="E49" s="25">
        <f t="shared" si="5"/>
        <v>67.432144879115057</v>
      </c>
      <c r="F49" s="25">
        <f t="shared" si="6"/>
        <v>0.25566441688761321</v>
      </c>
    </row>
    <row r="50" spans="1:6" ht="15.6">
      <c r="A50" s="22" t="s">
        <v>56</v>
      </c>
      <c r="B50" s="23">
        <v>0.32490000000000002</v>
      </c>
      <c r="C50" s="24">
        <f t="shared" si="3"/>
        <v>8.2524599999999992</v>
      </c>
      <c r="D50" s="25">
        <f t="shared" si="4"/>
        <v>105.56156810855859</v>
      </c>
      <c r="E50" s="25">
        <f t="shared" si="5"/>
        <v>53.488046560606641</v>
      </c>
      <c r="F50" s="25">
        <f t="shared" si="6"/>
        <v>0.32231500510054278</v>
      </c>
    </row>
    <row r="51" spans="1:6" ht="15.6">
      <c r="A51" s="22">
        <v>1</v>
      </c>
      <c r="B51" s="23">
        <v>0.2893</v>
      </c>
      <c r="C51" s="24">
        <f t="shared" si="3"/>
        <v>7.3482199999999995</v>
      </c>
      <c r="D51" s="25">
        <f t="shared" si="4"/>
        <v>83.695725364615598</v>
      </c>
      <c r="E51" s="25">
        <f t="shared" si="5"/>
        <v>42.408624042250729</v>
      </c>
      <c r="F51" s="25">
        <f t="shared" si="6"/>
        <v>0.40652108832449241</v>
      </c>
    </row>
    <row r="52" spans="1:6" ht="15.6">
      <c r="A52" s="22">
        <v>2</v>
      </c>
      <c r="B52" s="23">
        <v>0.2576</v>
      </c>
      <c r="C52" s="24">
        <f t="shared" si="3"/>
        <v>6.5430399999999995</v>
      </c>
      <c r="D52" s="25">
        <f t="shared" si="4"/>
        <v>66.358739467449695</v>
      </c>
      <c r="E52" s="25">
        <f t="shared" si="5"/>
        <v>33.623973288156762</v>
      </c>
      <c r="F52" s="25">
        <f t="shared" si="6"/>
        <v>0.51272941041957043</v>
      </c>
    </row>
    <row r="53" spans="1:6" ht="15.6">
      <c r="A53" s="22">
        <v>3</v>
      </c>
      <c r="B53" s="23">
        <v>0.22939999999999999</v>
      </c>
      <c r="C53" s="24">
        <f t="shared" si="3"/>
        <v>5.8267599999999993</v>
      </c>
      <c r="D53" s="25">
        <f t="shared" si="4"/>
        <v>52.625136756895969</v>
      </c>
      <c r="E53" s="25">
        <f t="shared" si="5"/>
        <v>26.665156794719191</v>
      </c>
      <c r="F53" s="25">
        <f t="shared" si="6"/>
        <v>0.64653660703072402</v>
      </c>
    </row>
    <row r="54" spans="1:6" ht="15.6">
      <c r="A54" s="22">
        <v>4</v>
      </c>
      <c r="B54" s="23">
        <v>0.20430000000000001</v>
      </c>
      <c r="C54" s="24">
        <f t="shared" si="3"/>
        <v>5.1892199999999997</v>
      </c>
      <c r="D54" s="25">
        <f t="shared" si="4"/>
        <v>41.739106077039892</v>
      </c>
      <c r="E54" s="25">
        <f t="shared" si="5"/>
        <v>21.149205049236116</v>
      </c>
      <c r="F54" s="25">
        <f t="shared" si="6"/>
        <v>0.81516066253387098</v>
      </c>
    </row>
    <row r="55" spans="1:6" ht="15.6">
      <c r="A55" s="22">
        <v>5</v>
      </c>
      <c r="B55" s="23">
        <v>0.18190000000000001</v>
      </c>
      <c r="C55" s="24">
        <f t="shared" si="3"/>
        <v>4.62026</v>
      </c>
      <c r="D55" s="25">
        <f t="shared" si="4"/>
        <v>33.08809838654264</v>
      </c>
      <c r="E55" s="25">
        <f t="shared" si="5"/>
        <v>16.765739452461158</v>
      </c>
      <c r="F55" s="25">
        <f t="shared" si="6"/>
        <v>1.028287481675568</v>
      </c>
    </row>
    <row r="56" spans="1:6" ht="15.6">
      <c r="A56" s="22">
        <v>6</v>
      </c>
      <c r="B56" s="23">
        <v>0.16200000000000001</v>
      </c>
      <c r="C56" s="24">
        <f t="shared" si="3"/>
        <v>4.1147999999999998</v>
      </c>
      <c r="D56" s="25">
        <f t="shared" si="4"/>
        <v>26.244387372083537</v>
      </c>
      <c r="E56" s="25">
        <f t="shared" si="5"/>
        <v>13.298031081434729</v>
      </c>
      <c r="F56" s="25">
        <f t="shared" si="6"/>
        <v>1.2964325240650567</v>
      </c>
    </row>
    <row r="57" spans="1:6" ht="15.6">
      <c r="A57" s="22">
        <v>7</v>
      </c>
      <c r="B57" s="23">
        <v>0.14430000000000001</v>
      </c>
      <c r="C57" s="24">
        <f t="shared" si="3"/>
        <v>3.6652200000000001</v>
      </c>
      <c r="D57" s="25">
        <f t="shared" si="4"/>
        <v>20.822797348397188</v>
      </c>
      <c r="E57" s="25">
        <f t="shared" si="5"/>
        <v>10.550911416432855</v>
      </c>
      <c r="F57" s="25">
        <f t="shared" si="6"/>
        <v>1.6339820627390551</v>
      </c>
    </row>
    <row r="58" spans="1:6" ht="15.6">
      <c r="A58" s="22">
        <v>8</v>
      </c>
      <c r="B58" s="23">
        <v>0.1285</v>
      </c>
      <c r="C58" s="24">
        <f t="shared" si="3"/>
        <v>3.2639</v>
      </c>
      <c r="D58" s="25">
        <f t="shared" si="4"/>
        <v>16.512493727506723</v>
      </c>
      <c r="E58" s="25">
        <f t="shared" si="5"/>
        <v>8.3668805717276573</v>
      </c>
      <c r="F58" s="25">
        <f t="shared" si="6"/>
        <v>2.0605050893465968</v>
      </c>
    </row>
    <row r="59" spans="1:6" ht="15.6">
      <c r="A59" s="22">
        <v>9</v>
      </c>
      <c r="B59" s="23">
        <v>0.1144</v>
      </c>
      <c r="C59" s="24">
        <f t="shared" si="3"/>
        <v>2.9057599999999999</v>
      </c>
      <c r="D59" s="25">
        <f t="shared" si="4"/>
        <v>13.087553174741318</v>
      </c>
      <c r="E59" s="25">
        <f t="shared" si="5"/>
        <v>6.6314631936414266</v>
      </c>
      <c r="F59" s="25">
        <f t="shared" si="6"/>
        <v>2.5997279177437886</v>
      </c>
    </row>
    <row r="60" spans="1:6" ht="15.6">
      <c r="A60" s="22">
        <v>10</v>
      </c>
      <c r="B60" s="23">
        <v>0.1019</v>
      </c>
      <c r="C60" s="24">
        <f t="shared" si="3"/>
        <v>2.58826</v>
      </c>
      <c r="D60" s="25">
        <f t="shared" si="4"/>
        <v>10.383763266294787</v>
      </c>
      <c r="E60" s="25">
        <f t="shared" si="5"/>
        <v>5.2614528470315687</v>
      </c>
      <c r="F60" s="25">
        <f t="shared" si="6"/>
        <v>3.2766615041939504</v>
      </c>
    </row>
    <row r="61" spans="1:6" ht="15.6">
      <c r="A61" s="22">
        <v>11</v>
      </c>
      <c r="B61" s="23">
        <v>9.0700000000000003E-2</v>
      </c>
      <c r="C61" s="24">
        <f t="shared" si="3"/>
        <v>2.3037800000000002</v>
      </c>
      <c r="D61" s="25">
        <f t="shared" si="4"/>
        <v>8.2266114263287431</v>
      </c>
      <c r="E61" s="25">
        <f t="shared" si="5"/>
        <v>4.1684240097207743</v>
      </c>
      <c r="F61" s="25">
        <f t="shared" si="6"/>
        <v>4.1358556518713749</v>
      </c>
    </row>
    <row r="62" spans="1:6" ht="15.6">
      <c r="A62" s="22">
        <v>12</v>
      </c>
      <c r="B62" s="23">
        <v>8.0799999999999997E-2</v>
      </c>
      <c r="C62" s="24">
        <f t="shared" si="3"/>
        <v>2.0523199999999999</v>
      </c>
      <c r="D62" s="25">
        <f t="shared" si="4"/>
        <v>6.5287363653741615</v>
      </c>
      <c r="E62" s="25">
        <f t="shared" si="5"/>
        <v>3.3081107163350878</v>
      </c>
      <c r="F62" s="25">
        <f t="shared" si="6"/>
        <v>5.2114337996218731</v>
      </c>
    </row>
    <row r="63" spans="1:6" ht="15.6">
      <c r="A63" s="22">
        <v>13</v>
      </c>
      <c r="B63" s="23">
        <v>7.1999999999999995E-2</v>
      </c>
      <c r="C63" s="24">
        <f t="shared" si="3"/>
        <v>1.8287999999999998</v>
      </c>
      <c r="D63" s="25">
        <f t="shared" si="4"/>
        <v>5.1840765179424269</v>
      </c>
      <c r="E63" s="25">
        <f t="shared" si="5"/>
        <v>2.6267715716414277</v>
      </c>
      <c r="F63" s="25">
        <f t="shared" si="6"/>
        <v>6.563189653079351</v>
      </c>
    </row>
    <row r="64" spans="1:6" ht="15.6">
      <c r="A64" s="22">
        <v>14</v>
      </c>
      <c r="B64" s="23">
        <v>6.4100000000000004E-2</v>
      </c>
      <c r="C64" s="24">
        <f t="shared" si="3"/>
        <v>1.6281399999999999</v>
      </c>
      <c r="D64" s="25">
        <f t="shared" si="4"/>
        <v>4.1088706477019725</v>
      </c>
      <c r="E64" s="25">
        <f t="shared" si="5"/>
        <v>2.0819647571905895</v>
      </c>
      <c r="F64" s="25">
        <f t="shared" si="6"/>
        <v>8.2806396892441736</v>
      </c>
    </row>
    <row r="65" spans="1:6" ht="15.6">
      <c r="A65" s="22">
        <v>15</v>
      </c>
      <c r="B65" s="23">
        <v>5.7099999999999998E-2</v>
      </c>
      <c r="C65" s="24">
        <f t="shared" si="3"/>
        <v>1.45034</v>
      </c>
      <c r="D65" s="25">
        <f t="shared" si="4"/>
        <v>3.2604581249738951</v>
      </c>
      <c r="E65" s="25">
        <f t="shared" si="5"/>
        <v>1.6520741319242727</v>
      </c>
      <c r="F65" s="25">
        <f t="shared" si="6"/>
        <v>10.435367073945713</v>
      </c>
    </row>
    <row r="66" spans="1:6" ht="15.6">
      <c r="A66" s="22">
        <v>16</v>
      </c>
      <c r="B66" s="23">
        <v>5.0799999999999998E-2</v>
      </c>
      <c r="C66" s="24">
        <f t="shared" si="3"/>
        <v>1.2903199999999999</v>
      </c>
      <c r="D66" s="25">
        <f t="shared" si="4"/>
        <v>2.5806780912930063</v>
      </c>
      <c r="E66" s="25">
        <f t="shared" si="5"/>
        <v>1.3076295888581664</v>
      </c>
      <c r="F66" s="25">
        <f t="shared" si="6"/>
        <v>13.184161743429286</v>
      </c>
    </row>
    <row r="67" spans="1:6" ht="15.6">
      <c r="A67" s="22">
        <v>17</v>
      </c>
      <c r="B67" s="23">
        <v>4.53E-2</v>
      </c>
      <c r="C67" s="24">
        <f t="shared" si="3"/>
        <v>1.15062</v>
      </c>
      <c r="D67" s="25">
        <f t="shared" si="4"/>
        <v>2.0521202896806474</v>
      </c>
      <c r="E67" s="25">
        <f t="shared" si="5"/>
        <v>1.0398093507811841</v>
      </c>
      <c r="F67" s="25">
        <f t="shared" si="6"/>
        <v>16.579962458548771</v>
      </c>
    </row>
    <row r="68" spans="1:6" ht="15.6">
      <c r="A68" s="22">
        <v>18</v>
      </c>
      <c r="B68" s="23">
        <v>4.0300000000000002E-2</v>
      </c>
      <c r="C68" s="24">
        <f t="shared" si="3"/>
        <v>1.02362</v>
      </c>
      <c r="D68" s="25">
        <f t="shared" si="4"/>
        <v>1.624113972227067</v>
      </c>
      <c r="E68" s="25">
        <f t="shared" si="5"/>
        <v>0.82293854972745495</v>
      </c>
      <c r="F68" s="25">
        <f t="shared" si="6"/>
        <v>20.949316331954108</v>
      </c>
    </row>
    <row r="69" spans="1:6" ht="15.6">
      <c r="A69" s="22">
        <v>19</v>
      </c>
      <c r="B69" s="23">
        <v>3.5900000000000001E-2</v>
      </c>
      <c r="C69" s="24">
        <f t="shared" si="3"/>
        <v>0.91186</v>
      </c>
      <c r="D69" s="25">
        <f t="shared" si="4"/>
        <v>1.2888290233582906</v>
      </c>
      <c r="E69" s="25">
        <f t="shared" si="5"/>
        <v>0.65304966613564597</v>
      </c>
      <c r="F69" s="25">
        <f t="shared" si="6"/>
        <v>26.399217232612525</v>
      </c>
    </row>
    <row r="70" spans="1:6" ht="15.6">
      <c r="A70" s="22">
        <v>20</v>
      </c>
      <c r="B70" s="23">
        <v>3.2000000000000001E-2</v>
      </c>
      <c r="C70" s="24">
        <f t="shared" si="3"/>
        <v>0.81279999999999997</v>
      </c>
      <c r="D70" s="25">
        <f t="shared" si="4"/>
        <v>1.0240151146552943</v>
      </c>
      <c r="E70" s="25">
        <f t="shared" si="5"/>
        <v>0.51886845859583763</v>
      </c>
      <c r="F70" s="25">
        <f t="shared" si="6"/>
        <v>33.226147618714201</v>
      </c>
    </row>
    <row r="71" spans="1:6" ht="15.6">
      <c r="A71" s="22">
        <v>21</v>
      </c>
      <c r="B71" s="23">
        <v>2.8500000000000001E-2</v>
      </c>
      <c r="C71" s="24">
        <f t="shared" si="3"/>
        <v>0.72389999999999999</v>
      </c>
      <c r="D71" s="25">
        <f t="shared" si="4"/>
        <v>0.81226198913941672</v>
      </c>
      <c r="E71" s="25">
        <f t="shared" si="5"/>
        <v>0.41157314989694249</v>
      </c>
      <c r="F71" s="25">
        <f t="shared" si="6"/>
        <v>41.888058062866541</v>
      </c>
    </row>
    <row r="72" spans="1:6" ht="15.6">
      <c r="A72" s="22">
        <v>22</v>
      </c>
      <c r="B72" s="23">
        <v>2.53E-2</v>
      </c>
      <c r="C72" s="24">
        <f t="shared" si="3"/>
        <v>0.64261999999999997</v>
      </c>
      <c r="D72" s="25">
        <f t="shared" si="4"/>
        <v>0.64009944798799545</v>
      </c>
      <c r="E72" s="25">
        <f t="shared" si="5"/>
        <v>0.32433839029551731</v>
      </c>
      <c r="F72" s="25">
        <f t="shared" si="6"/>
        <v>53.15436135787678</v>
      </c>
    </row>
    <row r="73" spans="1:6" ht="15.6">
      <c r="A73" s="22">
        <v>23</v>
      </c>
      <c r="B73" s="23">
        <v>2.2599999999999999E-2</v>
      </c>
      <c r="C73" s="24">
        <f t="shared" si="3"/>
        <v>0.57403999999999988</v>
      </c>
      <c r="D73" s="25">
        <f t="shared" si="4"/>
        <v>0.51076753902474403</v>
      </c>
      <c r="E73" s="25">
        <f t="shared" si="5"/>
        <v>0.25880591202383785</v>
      </c>
      <c r="F73" s="25">
        <f t="shared" si="6"/>
        <v>66.613625110743513</v>
      </c>
    </row>
    <row r="74" spans="1:6" ht="15.6">
      <c r="A74" s="22">
        <v>24</v>
      </c>
      <c r="B74" s="23">
        <v>2.01E-2</v>
      </c>
      <c r="C74" s="24">
        <f t="shared" si="3"/>
        <v>0.51053999999999999</v>
      </c>
      <c r="D74" s="25">
        <f t="shared" si="4"/>
        <v>0.40401596335145062</v>
      </c>
      <c r="E74" s="25">
        <f t="shared" si="5"/>
        <v>0.20471488863018006</v>
      </c>
      <c r="F74" s="25">
        <f t="shared" si="6"/>
        <v>84.214685679966692</v>
      </c>
    </row>
    <row r="75" spans="1:6" ht="15.6">
      <c r="A75" s="22">
        <v>25</v>
      </c>
      <c r="B75" s="23">
        <v>1.7899999999999999E-2</v>
      </c>
      <c r="C75" s="24">
        <f t="shared" si="3"/>
        <v>0.45465999999999995</v>
      </c>
      <c r="D75" s="25">
        <f t="shared" si="4"/>
        <v>0.32041472938154569</v>
      </c>
      <c r="E75" s="25">
        <f t="shared" si="5"/>
        <v>0.16235414337762921</v>
      </c>
      <c r="F75" s="25">
        <f t="shared" si="6"/>
        <v>106.18761949241083</v>
      </c>
    </row>
    <row r="76" spans="1:6" ht="15.6">
      <c r="A76" s="22">
        <v>26</v>
      </c>
      <c r="B76" s="23">
        <v>1.5900000000000001E-2</v>
      </c>
      <c r="C76" s="24">
        <f t="shared" si="3"/>
        <v>0.40386</v>
      </c>
      <c r="D76" s="25">
        <f t="shared" si="4"/>
        <v>0.25281373157812981</v>
      </c>
      <c r="E76" s="25">
        <f t="shared" si="5"/>
        <v>0.12810071779063839</v>
      </c>
      <c r="F76" s="25">
        <f t="shared" si="6"/>
        <v>134.58160342377022</v>
      </c>
    </row>
    <row r="77" spans="1:6" ht="15.6">
      <c r="A77" s="22">
        <v>27</v>
      </c>
      <c r="B77" s="23">
        <v>1.4200000000000001E-2</v>
      </c>
      <c r="C77" s="24">
        <f t="shared" si="3"/>
        <v>0.36068</v>
      </c>
      <c r="D77" s="25">
        <f t="shared" si="4"/>
        <v>0.20164297628817732</v>
      </c>
      <c r="E77" s="25">
        <f t="shared" si="5"/>
        <v>0.10217249608521946</v>
      </c>
      <c r="F77" s="25">
        <f t="shared" si="6"/>
        <v>168.73425491749325</v>
      </c>
    </row>
    <row r="78" spans="1:6" ht="15.6">
      <c r="A78" s="22">
        <v>28</v>
      </c>
      <c r="B78" s="23">
        <v>1.26E-2</v>
      </c>
      <c r="C78" s="24">
        <f t="shared" si="3"/>
        <v>0.32003999999999999</v>
      </c>
      <c r="D78" s="25">
        <f t="shared" si="4"/>
        <v>0.15876234336198686</v>
      </c>
      <c r="E78" s="25">
        <f t="shared" si="5"/>
        <v>8.0444879381518744E-2</v>
      </c>
      <c r="F78" s="25">
        <f t="shared" si="6"/>
        <v>214.30823356993793</v>
      </c>
    </row>
    <row r="79" spans="1:6" ht="15.6">
      <c r="A79" s="22">
        <v>29</v>
      </c>
      <c r="B79" s="23">
        <v>1.1299999999999999E-2</v>
      </c>
      <c r="C79" s="24">
        <f t="shared" si="3"/>
        <v>0.28701999999999994</v>
      </c>
      <c r="D79" s="25">
        <f t="shared" si="4"/>
        <v>0.12769188475618601</v>
      </c>
      <c r="E79" s="25">
        <f t="shared" si="5"/>
        <v>6.4701478005959462E-2</v>
      </c>
      <c r="F79" s="25">
        <f t="shared" si="6"/>
        <v>266.45450044297405</v>
      </c>
    </row>
    <row r="80" spans="1:6" ht="15.6">
      <c r="A80" s="22">
        <v>30</v>
      </c>
      <c r="B80" s="23">
        <v>0.01</v>
      </c>
      <c r="C80" s="24">
        <f t="shared" si="3"/>
        <v>0.254</v>
      </c>
      <c r="D80" s="25">
        <f t="shared" si="4"/>
        <v>0.10000147604055609</v>
      </c>
      <c r="E80" s="25">
        <f t="shared" si="5"/>
        <v>5.0670747909749778E-2</v>
      </c>
      <c r="F80" s="25">
        <f t="shared" si="6"/>
        <v>340.23575161563343</v>
      </c>
    </row>
    <row r="81" spans="1:6" ht="15.6">
      <c r="A81" s="22">
        <v>31</v>
      </c>
      <c r="B81" s="23">
        <v>8.9300000000000004E-3</v>
      </c>
      <c r="C81" s="24">
        <f t="shared" si="3"/>
        <v>0.226822</v>
      </c>
      <c r="D81" s="25">
        <f t="shared" si="4"/>
        <v>7.9746077067065407E-2</v>
      </c>
      <c r="E81" s="25">
        <f t="shared" si="5"/>
        <v>4.0407337249882047E-2</v>
      </c>
      <c r="F81" s="25">
        <f t="shared" si="6"/>
        <v>426.65518624467956</v>
      </c>
    </row>
    <row r="82" spans="1:6" ht="15.6">
      <c r="A82" s="22">
        <v>32</v>
      </c>
      <c r="B82" s="23">
        <v>7.9500000000000005E-3</v>
      </c>
      <c r="C82" s="24">
        <f t="shared" si="3"/>
        <v>0.20193</v>
      </c>
      <c r="D82" s="25">
        <f t="shared" si="4"/>
        <v>6.3203432894532452E-2</v>
      </c>
      <c r="E82" s="25">
        <f t="shared" si="5"/>
        <v>3.2025179447659598E-2</v>
      </c>
      <c r="F82" s="25">
        <f t="shared" si="6"/>
        <v>538.32641369508087</v>
      </c>
    </row>
    <row r="83" spans="1:6" ht="15.6">
      <c r="A83" s="22">
        <v>33</v>
      </c>
      <c r="B83" s="23">
        <v>7.0800000000000004E-3</v>
      </c>
      <c r="C83" s="24">
        <f t="shared" si="3"/>
        <v>0.17983199999999999</v>
      </c>
      <c r="D83" s="25">
        <f t="shared" si="4"/>
        <v>5.0127139885993301E-2</v>
      </c>
      <c r="E83" s="25">
        <f t="shared" si="5"/>
        <v>2.5399421780232807E-2</v>
      </c>
      <c r="F83" s="25">
        <f t="shared" si="6"/>
        <v>678.75560905158466</v>
      </c>
    </row>
    <row r="84" spans="1:6" ht="15.6">
      <c r="A84" s="22">
        <v>34</v>
      </c>
      <c r="B84" s="23">
        <v>6.3E-3</v>
      </c>
      <c r="C84" s="24">
        <f t="shared" si="3"/>
        <v>0.16002</v>
      </c>
      <c r="D84" s="25">
        <f t="shared" si="4"/>
        <v>3.9690585840496714E-2</v>
      </c>
      <c r="E84" s="25">
        <f t="shared" si="5"/>
        <v>2.0111219845379686E-2</v>
      </c>
      <c r="F84" s="25">
        <f t="shared" si="6"/>
        <v>857.2329342797517</v>
      </c>
    </row>
    <row r="85" spans="1:6" ht="15.6">
      <c r="A85" s="22">
        <v>35</v>
      </c>
      <c r="B85" s="23">
        <v>5.6100000000000004E-3</v>
      </c>
      <c r="C85" s="24">
        <f t="shared" si="3"/>
        <v>0.14249400000000001</v>
      </c>
      <c r="D85" s="25">
        <f t="shared" si="4"/>
        <v>3.1472564540959855E-2</v>
      </c>
      <c r="E85" s="25">
        <f t="shared" si="5"/>
        <v>1.5947148452904361E-2</v>
      </c>
      <c r="F85" s="25">
        <f t="shared" si="6"/>
        <v>1081.0710172363249</v>
      </c>
    </row>
    <row r="86" spans="1:6" ht="15.6">
      <c r="A86" s="22">
        <v>36</v>
      </c>
      <c r="B86" s="23">
        <v>5.0000000000000001E-3</v>
      </c>
      <c r="C86" s="24">
        <f t="shared" si="3"/>
        <v>0.127</v>
      </c>
      <c r="D86" s="25">
        <f t="shared" si="4"/>
        <v>2.5000369010139023E-2</v>
      </c>
      <c r="E86" s="25">
        <f t="shared" si="5"/>
        <v>1.2667686977437444E-2</v>
      </c>
      <c r="F86" s="25">
        <f t="shared" si="6"/>
        <v>1360.9430064625337</v>
      </c>
    </row>
    <row r="87" spans="1:6" ht="15.6">
      <c r="A87" s="22">
        <v>37</v>
      </c>
      <c r="B87" s="23">
        <v>4.45E-3</v>
      </c>
      <c r="C87" s="24">
        <f t="shared" si="3"/>
        <v>0.11302999999999999</v>
      </c>
      <c r="D87" s="25">
        <f t="shared" si="4"/>
        <v>1.9802792292931116E-2</v>
      </c>
      <c r="E87" s="25">
        <f t="shared" si="5"/>
        <v>1.0034074854828198E-2</v>
      </c>
      <c r="F87" s="25">
        <f t="shared" si="6"/>
        <v>1718.145444341035</v>
      </c>
    </row>
    <row r="88" spans="1:6" ht="15.6">
      <c r="A88" s="22">
        <v>38</v>
      </c>
      <c r="B88" s="23">
        <v>3.9699999999999996E-3</v>
      </c>
      <c r="C88" s="24">
        <f t="shared" si="3"/>
        <v>0.10083799999999998</v>
      </c>
      <c r="D88" s="25">
        <f t="shared" si="4"/>
        <v>1.5761132637276E-2</v>
      </c>
      <c r="E88" s="25">
        <f t="shared" si="5"/>
        <v>7.9861659073077497E-3</v>
      </c>
      <c r="F88" s="25">
        <f t="shared" si="6"/>
        <v>2158.7330140768199</v>
      </c>
    </row>
    <row r="89" spans="1:6" ht="15.6">
      <c r="A89" s="22">
        <v>39</v>
      </c>
      <c r="B89" s="23">
        <v>3.5300000000000002E-3</v>
      </c>
      <c r="C89" s="24">
        <f t="shared" si="3"/>
        <v>8.9662000000000006E-2</v>
      </c>
      <c r="D89" s="25">
        <f t="shared" si="4"/>
        <v>1.2461083927937657E-2</v>
      </c>
      <c r="E89" s="25">
        <f t="shared" si="5"/>
        <v>6.3140312262860111E-3</v>
      </c>
      <c r="F89" s="25">
        <f t="shared" si="6"/>
        <v>2730.4267879176732</v>
      </c>
    </row>
    <row r="90" spans="1:6" ht="15.6">
      <c r="A90" s="22">
        <v>40</v>
      </c>
      <c r="B90" s="23">
        <v>3.14E-3</v>
      </c>
      <c r="C90" s="24">
        <f t="shared" si="3"/>
        <v>7.9755999999999994E-2</v>
      </c>
      <c r="D90" s="25">
        <f t="shared" si="4"/>
        <v>9.8597455316946653E-3</v>
      </c>
      <c r="E90" s="25">
        <f t="shared" si="5"/>
        <v>4.9959330609096872E-3</v>
      </c>
      <c r="F90" s="25">
        <f t="shared" si="6"/>
        <v>3450.8068442496001</v>
      </c>
    </row>
    <row r="91" spans="1:6">
      <c r="A91" s="26"/>
      <c r="B91"/>
    </row>
    <row r="92" spans="1:6">
      <c r="B92"/>
    </row>
  </sheetData>
  <sortState xmlns:xlrd2="http://schemas.microsoft.com/office/spreadsheetml/2017/richdata2" ref="A6:E28">
    <sortCondition ref="B5:B28"/>
  </sortState>
  <mergeCells count="6">
    <mergeCell ref="B3:C3"/>
    <mergeCell ref="D3:E3"/>
    <mergeCell ref="B45:C45"/>
    <mergeCell ref="D45:E45"/>
    <mergeCell ref="A3:A4"/>
    <mergeCell ref="A45:A46"/>
  </mergeCells>
  <conditionalFormatting sqref="B41">
    <cfRule type="cellIs" dxfId="0" priority="1" operator="greaterThan">
      <formula>4</formula>
    </cfRule>
  </conditionalFormatting>
  <dataValidations count="2">
    <dataValidation type="list" allowBlank="1" showInputMessage="1" showErrorMessage="1" sqref="B31" xr:uid="{00000000-0002-0000-0000-000000000000}">
      <formula1>$A$5:$A$28</formula1>
    </dataValidation>
    <dataValidation type="list" allowBlank="1" showInputMessage="1" showErrorMessage="1" sqref="B38" xr:uid="{00000000-0002-0000-0000-000001000000}">
      <formula1>"Single Phase AC,Three Phase AC,DC"</formula1>
    </dataValidation>
  </dataValidations>
  <pageMargins left="0.75" right="0.75" top="0.43263888888888902" bottom="1.45625" header="0.5" footer="0.5"/>
  <pageSetup paperSize="9" scale="3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Voltage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2021-10-30T12:33:37Z</dcterms:created>
  <dcterms:modified xsi:type="dcterms:W3CDTF">2021-10-30T12:33:50Z</dcterms:modified>
</cp:coreProperties>
</file>